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20" yWindow="390" windowWidth="21720" windowHeight="12315" tabRatio="775" activeTab="3"/>
  </bookViews>
  <sheets>
    <sheet name="16-илова 1-жадвал" sheetId="1" r:id="rId1"/>
    <sheet name="16.1-илова" sheetId="2" r:id="rId2"/>
    <sheet name="16-илова 2-жадвал" sheetId="4" r:id="rId3"/>
    <sheet name="16.2-илова" sheetId="3" r:id="rId4"/>
    <sheet name="Лист1" sheetId="5" r:id="rId5"/>
  </sheets>
  <externalReferences>
    <externalReference r:id="rId6"/>
    <externalReference r:id="rId7"/>
    <externalReference r:id="rId8"/>
  </externalReferences>
  <definedNames>
    <definedName name="_xlnm._FilterDatabase" localSheetId="3" hidden="1">'16.2-илова'!$A$7:$M$23</definedName>
    <definedName name="_xlnm.Print_Titles" localSheetId="3">'16.2-илова'!$6:$7</definedName>
    <definedName name="_xlnm.Print_Area" localSheetId="3">'16.2-илова'!$A$4:$M$28</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24519"/>
</workbook>
</file>

<file path=xl/calcChain.xml><?xml version="1.0" encoding="utf-8"?>
<calcChain xmlns="http://schemas.openxmlformats.org/spreadsheetml/2006/main">
  <c r="C11" i="1"/>
  <c r="C7"/>
  <c r="N10" i="3"/>
  <c r="N16"/>
  <c r="N15"/>
  <c r="N14"/>
  <c r="N12"/>
  <c r="N9"/>
  <c r="M9"/>
  <c r="M10"/>
  <c r="M11"/>
  <c r="M12"/>
  <c r="M13"/>
  <c r="M14"/>
  <c r="M15"/>
  <c r="M16"/>
  <c r="M17"/>
  <c r="M18"/>
  <c r="M19"/>
  <c r="M20"/>
  <c r="M21"/>
  <c r="M22"/>
  <c r="M8"/>
  <c r="O9"/>
  <c r="O10"/>
  <c r="O11"/>
  <c r="O12"/>
  <c r="O13"/>
  <c r="O14"/>
  <c r="O15"/>
  <c r="O16"/>
  <c r="O17"/>
  <c r="O18"/>
  <c r="O19"/>
  <c r="O20"/>
  <c r="O21"/>
  <c r="O22"/>
  <c r="O8"/>
  <c r="L23"/>
  <c r="K23"/>
  <c r="J23"/>
  <c r="I23"/>
  <c r="A13"/>
  <c r="A14"/>
  <c r="A15" s="1"/>
  <c r="A16" s="1"/>
  <c r="A17" s="1"/>
  <c r="A18" s="1"/>
  <c r="A19" s="1"/>
  <c r="A20" s="1"/>
  <c r="A21" s="1"/>
  <c r="A22" s="1"/>
  <c r="D22"/>
  <c r="D21"/>
  <c r="D20"/>
  <c r="D19"/>
  <c r="D18"/>
  <c r="D17"/>
  <c r="D16"/>
  <c r="D15"/>
  <c r="C6" i="1" l="1"/>
  <c r="D14" i="3"/>
  <c r="D13"/>
  <c r="D12"/>
  <c r="D11"/>
  <c r="D10"/>
  <c r="D9"/>
  <c r="D8"/>
  <c r="M23" l="1"/>
  <c r="H13" i="2"/>
  <c r="H12"/>
  <c r="A9" i="3" l="1"/>
  <c r="A10" s="1"/>
  <c r="A11" s="1"/>
  <c r="A12" s="1"/>
  <c r="H10" i="2"/>
  <c r="G11"/>
  <c r="F11"/>
  <c r="E11"/>
  <c r="D11"/>
  <c r="H16"/>
  <c r="H11" s="1"/>
  <c r="H15"/>
  <c r="H14"/>
  <c r="C15" i="4" l="1"/>
  <c r="F15" l="1"/>
  <c r="H17" i="2"/>
  <c r="G17"/>
  <c r="F17"/>
  <c r="E17"/>
  <c r="D17"/>
  <c r="I16"/>
  <c r="I15"/>
  <c r="I14"/>
  <c r="I13"/>
  <c r="I12"/>
  <c r="I10"/>
  <c r="I11" l="1"/>
  <c r="I17"/>
</calcChain>
</file>

<file path=xl/sharedStrings.xml><?xml version="1.0" encoding="utf-8"?>
<sst xmlns="http://schemas.openxmlformats.org/spreadsheetml/2006/main" count="146" uniqueCount="120">
  <si>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</si>
  <si>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</si>
  <si>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</si>
  <si>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</si>
  <si>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</si>
  <si>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</si>
  <si>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</si>
  <si>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</si>
  <si>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</si>
  <si>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</si>
  <si>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Бажарилган тадбирлар номи</t>
  </si>
  <si>
    <t>кўрсаткичлар</t>
  </si>
  <si>
    <t>ўлчов бирлиги</t>
  </si>
  <si>
    <t>миқдори</t>
  </si>
  <si>
    <t>сарфланган маблағлар</t>
  </si>
  <si>
    <t>Умумтаълим мактабларини таъмирлаш ва жиҳозлаш</t>
  </si>
  <si>
    <t>сони</t>
  </si>
  <si>
    <t>Мактабгача таълим муассасаларини таъмирлаш ва жиҳозлаш</t>
  </si>
  <si>
    <t>Соғлиқни сақлаш муассасаларини таъмирлаш ва жиҳозлаш</t>
  </si>
  <si>
    <t>Бошқа ижтимоий соҳа муассасаларини таъмирлаш ва жиҳозлаш</t>
  </si>
  <si>
    <t>Ичимлик суви таъминотини яхшилаш</t>
  </si>
  <si>
    <t>Кўча чироқларини ўрнатиш</t>
  </si>
  <si>
    <t>чироқлар сони</t>
  </si>
  <si>
    <t>Ободонлаштириш ва кўкаламзорлаштириш</t>
  </si>
  <si>
    <t>тадбирлар сони</t>
  </si>
  <si>
    <t>Бошқа тадбирлар</t>
  </si>
  <si>
    <t>жами</t>
  </si>
  <si>
    <t>Х</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</si>
  <si>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</si>
  <si>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</si>
  <si>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</si>
  <si>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</si>
  <si>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</si>
  <si>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</si>
  <si>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</si>
  <si>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</si>
  <si>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</si>
  <si>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тасдиқланган умумий харажатларининг 5 фоиз қисми миқдорида ажратиладиган маблағлар</t>
  </si>
  <si>
    <t>Туман (шаҳар) бюджетининг қўшимча манбаларининг 30 фоизи миқдорида ажратиладиган маблағлар</t>
  </si>
  <si>
    <t>2.1.</t>
  </si>
  <si>
    <t>Шу жумладан</t>
  </si>
  <si>
    <t>эркин қолдиқ маблағлари</t>
  </si>
  <si>
    <t>2.2.</t>
  </si>
  <si>
    <t>даромадларнинг ҳисобот чораклари якунлари бўйича аниқланадиган прогноздан ошириб бажарилган қисми</t>
  </si>
  <si>
    <t>2.3.</t>
  </si>
  <si>
    <t>давлат даромадига ўтказилган мол-мулкни реализация қилишдан тушган тушумлар</t>
  </si>
  <si>
    <t>2.4.</t>
  </si>
  <si>
    <t>электрон савдо майдончасида ер участкаларига бўлган ҳуқуқларни сотишдан тушган маблағлар</t>
  </si>
  <si>
    <t>2.5.</t>
  </si>
  <si>
    <t>бюджетдан ажратиладиган маблағлар камайтирилиши натижасида бўшаб қолган маблағлар</t>
  </si>
  <si>
    <t>Жами ажратиладиган маблағлар</t>
  </si>
  <si>
    <t>Тадбирнинг хос рақами (ID)</t>
  </si>
  <si>
    <t>Жами тўпланган овозлар сони</t>
  </si>
  <si>
    <t>шундан</t>
  </si>
  <si>
    <t>Тадбирнинг қисқача мазмуни (соҳаси)</t>
  </si>
  <si>
    <t>Тадбирнинг молиялаштирилиши (минг сўм)</t>
  </si>
  <si>
    <t>онлайн овозлар</t>
  </si>
  <si>
    <t>офлайн овозлар</t>
  </si>
  <si>
    <t>SMS орқали</t>
  </si>
  <si>
    <t>Тадбирни молиялаштириш учун очилган ҳисобварақ</t>
  </si>
  <si>
    <t>Тадбирнинг фуқаро томонидан киритилган дастлабки қиймати</t>
  </si>
  <si>
    <t>Тадбирни амалга ошириш қиймати*</t>
  </si>
  <si>
    <t>Ажратилган маблағлар</t>
  </si>
  <si>
    <t>Бажарилган ишлар учун тўлаб берилган маблағлар</t>
  </si>
  <si>
    <t>Қолдиқ маблағлар</t>
  </si>
  <si>
    <t>Жами:</t>
  </si>
  <si>
    <t>Молиялаштирилган таклифлар
сони</t>
  </si>
  <si>
    <r>
      <t xml:space="preserve">Сумма
</t>
    </r>
    <r>
      <rPr>
        <b/>
        <i/>
        <sz val="14"/>
        <color rgb="FF002060"/>
        <rFont val="Times New Roman"/>
        <family val="1"/>
        <charset val="204"/>
      </rPr>
      <t>(минг сўм)</t>
    </r>
  </si>
  <si>
    <t>умумий узунлиги
км</t>
  </si>
  <si>
    <t>Ҳудудий ички йўллар таъмирлаш</t>
  </si>
  <si>
    <t>МАЪЛУМОТ</t>
  </si>
  <si>
    <t>1-илова</t>
  </si>
  <si>
    <t>Хақл депутатлари Поп туман 
Кенгашининг ________йил _____ апрелдаги</t>
  </si>
  <si>
    <t>_______________________-сон қарорига ___ илова</t>
  </si>
  <si>
    <t>минг сўмда</t>
  </si>
  <si>
    <t>М.Атавалиева</t>
  </si>
  <si>
    <t xml:space="preserve">Поп туман иқтисодиёт ва молия бўлими бошлиғи:                                    </t>
  </si>
  <si>
    <t>Поп туман иқтисодиёт ва</t>
  </si>
  <si>
    <t xml:space="preserve">молия бўлими бошлиғи:                                    </t>
  </si>
  <si>
    <t>031261802007</t>
  </si>
  <si>
    <t>031254121007</t>
  </si>
  <si>
    <t>03173338007</t>
  </si>
  <si>
    <t>031293176007</t>
  </si>
  <si>
    <t>031272681007</t>
  </si>
  <si>
    <t>031258602007</t>
  </si>
  <si>
    <t>031275657007</t>
  </si>
  <si>
    <t>2024 йил 2-чорак Ташаббусли бюджетлаштириш натижалари бўйича</t>
  </si>
  <si>
    <t>2024 йил 2-чорак "Фуқаролар ташаббуси жамғармаси" маблағларини шакллантирилиши юзасидан
МАЪЛУМОТ</t>
  </si>
  <si>
    <t>Янги Тўда МФЙ Янгиобод (эски Камсамолобод) кўчасини 2100 метр қисмига асфалт қопламаси ётқизиш.</t>
  </si>
  <si>
    <t xml:space="preserve">Янги Тўда МФЙ ички кўчаларини уч ярим километр масофасини асфалтлаштириш. </t>
  </si>
  <si>
    <t>Бодомзор ва Олтин урда кучаларининг 2000 метрига  асфалт қопламасининг ёткизиш</t>
  </si>
  <si>
    <t xml:space="preserve">Поп туман Муқумий МФЙ Муқумий кўчаса, Хақиқат кўчаси. Ишончи кўчаларинини 2 км масофани асфалт қилиш. </t>
  </si>
  <si>
    <t>Яккатут МФЙнинг Дўстлик кўчасини 1 км, Абдулла Қодирий кўчасини 1.5 км, Жалолиддин Мангуберди кўчаси 1 км ва Иттифоқ кўчасини 500 метр қисмини асфалтлаштириш</t>
  </si>
  <si>
    <t>Исковут мфй Қоʻргʻонтепа, Охангарон, коʻчаларига асфалт қопламаси ётқизиш</t>
  </si>
  <si>
    <t>26-Мактаб том кисми ва эшик деразаларини янгилаш</t>
  </si>
  <si>
    <t>Поп тумани 41-сонли умумий ўрта таълим мактабини асосий ва кушимча биносини мукаммал таъмирлаш, шунингдек, мактабимизда эски козонхона биноси мавжуд бўлиб, ушбу бинони реконструкция қилиш орқали фаоллар залига ўзгартирилса маблағ тежаларди, мактаб 360 ўринли бўлиб хозирда 546 нафар ўқувчилар таълим тарбия олмоқда, синф хоналари йетишмайди шунинг учун мактаб икки навбатли, агарда бошланғич бинонинг иккинчи қаватига қушимча хоналар қурилса мусиқа,кимё, биалогия, фанлари хам алохида хоналарда ўқитиларди, моддий техник базасини янгилаш, мактаб ошхонасини жихозлаш, мактаб биносининг иситиш тизимини мутлақо янгилаш керак. Мактабимизни узлуксиз энергия билан таъминлаш мақсадида муқобил энергия тизимини жорий қилиб қуёш панелларини энергия сақлаш (аккумуляторлар) ускуналари билан ўрнатиш зарурати мавжуд.</t>
  </si>
  <si>
    <t>12-Мактаб эски деразалар ўрнига акфаплас деразаларига алмаштириш.Активни залга ўриндиқ,ошхона мебиллари,уқтувчилар хоналарига мибеллар ва кузатив камералари ўрнатиш</t>
  </si>
  <si>
    <t>35-умумий урта таълим мактаби моддий-техника базасини ривожлантириш</t>
  </si>
  <si>
    <t>25-оилавий поликлиникага кушимча Икки каватли кассалар учун бино куриш</t>
  </si>
  <si>
    <t>37-Мактаб ташқи фасадни таъмирлаш</t>
  </si>
  <si>
    <t>Поп туман Санитария эпидемиологик осойишталик ва жамоат саломатлиги бўлимининг яроқсиз холатдаги ёрдамчи биноси ўрнига янги замонавий бино иншоатлар қуриш, автомабиллар учун гараж қуриш, Биносини таъмирлаш чегара деворларини янгилаш, йулакларни таъмирлаш.</t>
  </si>
  <si>
    <t>Тошқурғон мфй Беруний кўчасида жойлашган Поп туман тиббиёт бирлашмасига карашли Ғурумсарой туғриқхонаси биносини тамирлаш учун</t>
  </si>
  <si>
    <t>Фаолар кўчаси 440 м, Ўрикзор кўчаси 389 м, Хосилот  кўчаси 
760 м, Қозикалон  кўчаси 430 м, ШФК  кўчаси 450 м, Лабисой кўчаси 220 м, Чуст бекати  кўчаси 250 м, жами 3 км қисмини асфальтлаш зарур</t>
  </si>
  <si>
    <t>4017228601421970425204118011</t>
  </si>
  <si>
    <t>401722860142197092100072061</t>
  </si>
  <si>
    <t>401722860142197045204118005</t>
  </si>
  <si>
    <t>401722860142197045204118006</t>
  </si>
  <si>
    <t>401722860142197045204118007</t>
  </si>
  <si>
    <t>401722860142197092100072062</t>
  </si>
  <si>
    <t>401722860142197092100072063</t>
  </si>
  <si>
    <t>401722860142197072120054003</t>
  </si>
  <si>
    <t>401722860142197045204118008</t>
  </si>
  <si>
    <t>401722860142197045204118009</t>
  </si>
  <si>
    <t>401722860142197092100072064</t>
  </si>
  <si>
    <t>401722860142197074110054002</t>
  </si>
  <si>
    <t>401722860142197073101054002</t>
  </si>
  <si>
    <t>401722860142197045204118010</t>
  </si>
  <si>
    <t>401722860142197092100072065</t>
  </si>
  <si>
    <t>2024 йил 2-чорак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
МАЪЛУМОТ</t>
  </si>
  <si>
    <t>2024 йил 2-чорак "Фуқаролар ташаббуси жамғармаси" маблағларини шакллантирилиши юзасидан</t>
  </si>
</sst>
</file>

<file path=xl/styles.xml><?xml version="1.0" encoding="utf-8"?>
<styleSheet xmlns="http://schemas.openxmlformats.org/spreadsheetml/2006/main">
  <numFmts count="1">
    <numFmt numFmtId="164" formatCode="#,##0.0"/>
  </numFmts>
  <fonts count="10">
    <font>
      <sz val="11"/>
      <color theme="1"/>
      <name val="Calibri"/>
      <family val="2"/>
      <charset val="204"/>
      <scheme val="minor"/>
    </font>
    <font>
      <sz val="11"/>
      <color theme="1"/>
      <name val="Calibri"/>
      <family val="2"/>
      <charset val="204"/>
      <scheme val="minor"/>
    </font>
    <font>
      <b/>
      <sz val="14"/>
      <color rgb="FF002060"/>
      <name val="Times New Roman"/>
      <family val="1"/>
      <charset val="204"/>
    </font>
    <font>
      <sz val="14"/>
      <color rgb="FF002060"/>
      <name val="Times New Roman"/>
      <family val="1"/>
      <charset val="204"/>
    </font>
    <font>
      <b/>
      <sz val="16"/>
      <color rgb="FF002060"/>
      <name val="Times New Roman"/>
      <family val="1"/>
      <charset val="204"/>
    </font>
    <font>
      <i/>
      <sz val="14"/>
      <color rgb="FF002060"/>
      <name val="Times New Roman"/>
      <family val="1"/>
      <charset val="204"/>
    </font>
    <font>
      <b/>
      <i/>
      <sz val="14"/>
      <color rgb="FF002060"/>
      <name val="Times New Roman"/>
      <family val="1"/>
      <charset val="204"/>
    </font>
    <font>
      <sz val="11"/>
      <color theme="1"/>
      <name val="Calibri"/>
      <family val="2"/>
      <scheme val="minor"/>
    </font>
    <font>
      <sz val="11"/>
      <color rgb="FF000000"/>
      <name val="Calibri"/>
      <family val="2"/>
      <charset val="1"/>
    </font>
    <font>
      <sz val="11"/>
      <color rgb="FF002060"/>
      <name val="Times New Roman"/>
      <family val="1"/>
      <charset val="204"/>
    </font>
  </fonts>
  <fills count="3">
    <fill>
      <patternFill patternType="none"/>
    </fill>
    <fill>
      <patternFill patternType="gray125"/>
    </fill>
    <fill>
      <patternFill patternType="solid">
        <fgColor rgb="FFFFFFFF"/>
        <bgColor indexed="64"/>
      </patternFill>
    </fill>
  </fills>
  <borders count="35">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bottom/>
      <diagonal/>
    </border>
    <border>
      <left style="thin">
        <color rgb="FF002060"/>
      </left>
      <right style="thin">
        <color rgb="FF002060"/>
      </right>
      <top/>
      <bottom style="medium">
        <color rgb="FF002060"/>
      </bottom>
      <diagonal/>
    </border>
    <border>
      <left/>
      <right/>
      <top/>
      <bottom style="medium">
        <color rgb="FF002060"/>
      </bottom>
      <diagonal/>
    </border>
    <border>
      <left style="medium">
        <color indexed="64"/>
      </left>
      <right style="thin">
        <color rgb="FF002060"/>
      </right>
      <top style="medium">
        <color indexed="64"/>
      </top>
      <bottom style="hair">
        <color rgb="FF002060"/>
      </bottom>
      <diagonal/>
    </border>
    <border>
      <left style="thin">
        <color rgb="FF002060"/>
      </left>
      <right style="thin">
        <color rgb="FF002060"/>
      </right>
      <top style="medium">
        <color indexed="64"/>
      </top>
      <bottom style="hair">
        <color rgb="FF002060"/>
      </bottom>
      <diagonal/>
    </border>
    <border>
      <left style="thin">
        <color rgb="FF002060"/>
      </left>
      <right style="medium">
        <color indexed="64"/>
      </right>
      <top style="medium">
        <color indexed="64"/>
      </top>
      <bottom/>
      <diagonal/>
    </border>
    <border>
      <left style="medium">
        <color indexed="64"/>
      </left>
      <right style="thin">
        <color rgb="FF002060"/>
      </right>
      <top style="hair">
        <color rgb="FF002060"/>
      </top>
      <bottom style="medium">
        <color rgb="FF002060"/>
      </bottom>
      <diagonal/>
    </border>
    <border>
      <left style="thin">
        <color rgb="FF002060"/>
      </left>
      <right style="medium">
        <color indexed="64"/>
      </right>
      <top/>
      <bottom style="medium">
        <color rgb="FF002060"/>
      </bottom>
      <diagonal/>
    </border>
    <border>
      <left style="medium">
        <color indexed="64"/>
      </left>
      <right style="thin">
        <color rgb="FF002060"/>
      </right>
      <top/>
      <bottom style="hair">
        <color rgb="FF002060"/>
      </bottom>
      <diagonal/>
    </border>
    <border>
      <left style="thin">
        <color rgb="FF002060"/>
      </left>
      <right style="medium">
        <color indexed="64"/>
      </right>
      <top/>
      <bottom style="hair">
        <color rgb="FF002060"/>
      </bottom>
      <diagonal/>
    </border>
    <border>
      <left style="medium">
        <color indexed="64"/>
      </left>
      <right style="thin">
        <color rgb="FF002060"/>
      </right>
      <top style="hair">
        <color rgb="FF002060"/>
      </top>
      <bottom style="hair">
        <color rgb="FF002060"/>
      </bottom>
      <diagonal/>
    </border>
    <border>
      <left style="thin">
        <color rgb="FF002060"/>
      </left>
      <right style="medium">
        <color indexed="64"/>
      </right>
      <top style="hair">
        <color rgb="FF002060"/>
      </top>
      <bottom style="hair">
        <color rgb="FF002060"/>
      </bottom>
      <diagonal/>
    </border>
    <border>
      <left style="medium">
        <color indexed="64"/>
      </left>
      <right style="thin">
        <color rgb="FF002060"/>
      </right>
      <top style="hair">
        <color rgb="FF002060"/>
      </top>
      <bottom style="medium">
        <color indexed="64"/>
      </bottom>
      <diagonal/>
    </border>
    <border>
      <left style="thin">
        <color rgb="FF002060"/>
      </left>
      <right style="thin">
        <color rgb="FF002060"/>
      </right>
      <top style="hair">
        <color rgb="FF002060"/>
      </top>
      <bottom style="medium">
        <color indexed="64"/>
      </bottom>
      <diagonal/>
    </border>
    <border>
      <left style="thin">
        <color rgb="FF002060"/>
      </left>
      <right style="medium">
        <color indexed="64"/>
      </right>
      <top style="hair">
        <color rgb="FF002060"/>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7" fillId="0" borderId="0"/>
    <xf numFmtId="0" fontId="8" fillId="0" borderId="0"/>
    <xf numFmtId="0" fontId="1" fillId="0" borderId="0"/>
    <xf numFmtId="0" fontId="1" fillId="0" borderId="0"/>
  </cellStyleXfs>
  <cellXfs count="120">
    <xf numFmtId="0" fontId="0" fillId="0" borderId="0" xfId="0"/>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14"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14" xfId="0" applyFont="1" applyFill="1" applyBorder="1" applyAlignment="1">
      <alignment vertical="center" wrapText="1"/>
    </xf>
    <xf numFmtId="0" fontId="3" fillId="0" borderId="5" xfId="0" applyFont="1" applyBorder="1" applyAlignment="1">
      <alignment vertical="center" wrapText="1"/>
    </xf>
    <xf numFmtId="164" fontId="3" fillId="2" borderId="12"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64" fontId="2" fillId="2" borderId="18" xfId="0" applyNumberFormat="1" applyFont="1" applyFill="1" applyBorder="1" applyAlignment="1">
      <alignment horizontal="center" vertical="center" wrapText="1"/>
    </xf>
    <xf numFmtId="0" fontId="5" fillId="0" borderId="0" xfId="0" applyFont="1" applyAlignment="1">
      <alignment horizontal="right"/>
    </xf>
    <xf numFmtId="3" fontId="3" fillId="2" borderId="11"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5" fillId="2" borderId="14"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164" fontId="2" fillId="0" borderId="17" xfId="0" applyNumberFormat="1" applyFont="1" applyFill="1" applyBorder="1" applyAlignment="1">
      <alignment horizontal="center" vertical="center" wrapText="1"/>
    </xf>
    <xf numFmtId="0" fontId="3" fillId="0" borderId="0" xfId="0" applyFont="1" applyFill="1"/>
    <xf numFmtId="49" fontId="3" fillId="0" borderId="0" xfId="0" applyNumberFormat="1" applyFont="1" applyFill="1"/>
    <xf numFmtId="0" fontId="3" fillId="0" borderId="0" xfId="0" applyFont="1" applyFill="1" applyAlignment="1">
      <alignment horizontal="center" vertical="center"/>
    </xf>
    <xf numFmtId="0" fontId="3" fillId="0" borderId="0" xfId="0" applyFont="1" applyFill="1" applyAlignment="1">
      <alignment horizontal="center"/>
    </xf>
    <xf numFmtId="0" fontId="2" fillId="0" borderId="21" xfId="0" applyFont="1" applyFill="1" applyBorder="1" applyAlignment="1">
      <alignment vertical="center" wrapText="1"/>
    </xf>
    <xf numFmtId="49" fontId="2" fillId="0" borderId="21" xfId="0" applyNumberFormat="1" applyFont="1" applyFill="1" applyBorder="1" applyAlignment="1">
      <alignment vertical="center" wrapText="1"/>
    </xf>
    <xf numFmtId="0" fontId="2"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0" fontId="2" fillId="0" borderId="0" xfId="0" applyFont="1" applyAlignment="1">
      <alignment wrapText="1"/>
    </xf>
    <xf numFmtId="0" fontId="2" fillId="2" borderId="8"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right"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2" fillId="0" borderId="0" xfId="0" applyFont="1" applyAlignment="1"/>
    <xf numFmtId="0" fontId="3" fillId="2" borderId="0" xfId="0" applyFont="1" applyFill="1" applyBorder="1" applyAlignment="1">
      <alignment vertical="center" wrapText="1"/>
    </xf>
    <xf numFmtId="0" fontId="4" fillId="0" borderId="0" xfId="0" applyFont="1"/>
    <xf numFmtId="0" fontId="4" fillId="0" borderId="0" xfId="0" applyFont="1" applyAlignment="1">
      <alignment wrapText="1"/>
    </xf>
    <xf numFmtId="0" fontId="2" fillId="0" borderId="11" xfId="0" applyFont="1" applyFill="1" applyBorder="1" applyAlignment="1">
      <alignment horizontal="center" vertical="center" wrapText="1"/>
    </xf>
    <xf numFmtId="0" fontId="4" fillId="0" borderId="0" xfId="0" applyFont="1" applyFill="1"/>
    <xf numFmtId="49" fontId="4" fillId="0" borderId="0" xfId="0" applyNumberFormat="1" applyFont="1" applyFill="1"/>
    <xf numFmtId="0" fontId="4" fillId="0" borderId="0" xfId="0" applyFont="1" applyFill="1" applyAlignment="1">
      <alignment horizontal="center"/>
    </xf>
    <xf numFmtId="164" fontId="3" fillId="0" borderId="0" xfId="0" applyNumberFormat="1" applyFont="1" applyAlignment="1">
      <alignment wrapText="1"/>
    </xf>
    <xf numFmtId="0" fontId="4" fillId="0" borderId="0" xfId="0" applyFont="1" applyAlignment="1">
      <alignment horizontal="right" wrapText="1"/>
    </xf>
    <xf numFmtId="0" fontId="4" fillId="0" borderId="0" xfId="0" applyFont="1" applyAlignment="1">
      <alignment horizontal="left" vertical="top" wrapText="1"/>
    </xf>
    <xf numFmtId="0" fontId="3" fillId="2" borderId="11" xfId="0" applyFont="1" applyFill="1" applyBorder="1" applyAlignment="1">
      <alignment vertical="center" wrapText="1"/>
    </xf>
    <xf numFmtId="0" fontId="3" fillId="2" borderId="27" xfId="0"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0" fontId="3" fillId="2" borderId="29" xfId="0" applyFont="1" applyFill="1" applyBorder="1" applyAlignment="1">
      <alignment horizontal="center" vertical="center" wrapText="1"/>
    </xf>
    <xf numFmtId="3" fontId="3" fillId="2" borderId="30" xfId="0" applyNumberFormat="1" applyFont="1" applyFill="1" applyBorder="1" applyAlignment="1">
      <alignment horizontal="center" vertical="center" wrapText="1"/>
    </xf>
    <xf numFmtId="0" fontId="5"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vertical="center" wrapText="1"/>
    </xf>
    <xf numFmtId="3" fontId="2" fillId="2" borderId="33"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9" xfId="0" applyFont="1" applyFill="1" applyBorder="1" applyAlignment="1">
      <alignment horizontal="center" vertical="center" wrapText="1"/>
    </xf>
    <xf numFmtId="164" fontId="3" fillId="0" borderId="0" xfId="0" applyNumberFormat="1" applyFont="1" applyFill="1"/>
    <xf numFmtId="3" fontId="3" fillId="0" borderId="0" xfId="0" applyNumberFormat="1" applyFont="1" applyAlignment="1">
      <alignment wrapText="1"/>
    </xf>
    <xf numFmtId="0" fontId="9" fillId="0" borderId="34" xfId="3"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Alignment="1">
      <alignment horizontal="center" wrapText="1"/>
    </xf>
    <xf numFmtId="0" fontId="2" fillId="2" borderId="16" xfId="0" applyFont="1" applyFill="1" applyBorder="1" applyAlignment="1">
      <alignment horizontal="center" vertical="center" wrapText="1"/>
    </xf>
    <xf numFmtId="0" fontId="4" fillId="0" borderId="0" xfId="0" applyFont="1" applyFill="1" applyAlignment="1">
      <alignment horizontal="center"/>
    </xf>
    <xf numFmtId="0" fontId="2" fillId="0" borderId="0" xfId="0" applyFont="1" applyFill="1" applyAlignment="1">
      <alignment horizontal="center" wrapText="1"/>
    </xf>
    <xf numFmtId="0" fontId="5" fillId="0" borderId="2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wrapText="1"/>
    </xf>
  </cellXfs>
  <cellStyles count="6">
    <cellStyle name="Обычный" xfId="0" builtinId="0"/>
    <cellStyle name="Обычный 2" xfId="1"/>
    <cellStyle name="Обычный 2 2" xfId="3"/>
    <cellStyle name="Обычный 3" xfId="2"/>
    <cellStyle name="Обычный 4" xfId="4"/>
    <cellStyle name="Обычный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15"/>
  <sheetViews>
    <sheetView view="pageBreakPreview" zoomScale="85" zoomScaleSheetLayoutView="85" workbookViewId="0">
      <selection activeCell="D11" sqref="D11"/>
    </sheetView>
  </sheetViews>
  <sheetFormatPr defaultColWidth="57.5703125" defaultRowHeight="18.75"/>
  <cols>
    <col min="1" max="1" width="7.28515625" style="52" customWidth="1"/>
    <col min="2" max="2" width="62.28515625" style="52" customWidth="1"/>
    <col min="3" max="3" width="29.140625" style="52" customWidth="1"/>
    <col min="4" max="16384" width="57.5703125" style="52"/>
  </cols>
  <sheetData>
    <row r="1" spans="1:5" ht="43.5" customHeight="1">
      <c r="A1" s="81" t="s">
        <v>86</v>
      </c>
      <c r="B1" s="81"/>
      <c r="C1" s="81"/>
    </row>
    <row r="2" spans="1:5" ht="20.25">
      <c r="A2" s="81" t="s">
        <v>70</v>
      </c>
      <c r="B2" s="81"/>
      <c r="C2" s="81"/>
    </row>
    <row r="3" spans="1:5" ht="32.25" customHeight="1" thickBot="1">
      <c r="C3" s="53" t="s">
        <v>71</v>
      </c>
    </row>
    <row r="4" spans="1:5" ht="27" customHeight="1">
      <c r="A4" s="86" t="s">
        <v>0</v>
      </c>
      <c r="B4" s="88" t="s">
        <v>1</v>
      </c>
      <c r="C4" s="84" t="s">
        <v>67</v>
      </c>
    </row>
    <row r="5" spans="1:5" ht="28.5" customHeight="1" thickBot="1">
      <c r="A5" s="87"/>
      <c r="B5" s="89"/>
      <c r="C5" s="85"/>
    </row>
    <row r="6" spans="1:5" ht="48" customHeight="1">
      <c r="A6" s="67">
        <v>1</v>
      </c>
      <c r="B6" s="66" t="s">
        <v>2</v>
      </c>
      <c r="C6" s="68">
        <f>1048520+1622822</f>
        <v>2671342</v>
      </c>
    </row>
    <row r="7" spans="1:5" ht="40.5" customHeight="1">
      <c r="A7" s="69">
        <v>2</v>
      </c>
      <c r="B7" s="17" t="s">
        <v>3</v>
      </c>
      <c r="C7" s="70">
        <f>410955+5004000</f>
        <v>5414955</v>
      </c>
    </row>
    <row r="8" spans="1:5" ht="56.25">
      <c r="A8" s="69">
        <v>3</v>
      </c>
      <c r="B8" s="17" t="s">
        <v>4</v>
      </c>
      <c r="C8" s="70">
        <v>1551300</v>
      </c>
    </row>
    <row r="9" spans="1:5" ht="56.25">
      <c r="A9" s="71" t="s">
        <v>5</v>
      </c>
      <c r="B9" s="15" t="s">
        <v>6</v>
      </c>
      <c r="C9" s="70">
        <v>6251714</v>
      </c>
    </row>
    <row r="10" spans="1:5" ht="56.25">
      <c r="A10" s="71" t="s">
        <v>7</v>
      </c>
      <c r="B10" s="15" t="s">
        <v>8</v>
      </c>
      <c r="C10" s="70">
        <v>1357348</v>
      </c>
      <c r="E10" s="79"/>
    </row>
    <row r="11" spans="1:5" ht="42.75" customHeight="1" thickBot="1">
      <c r="A11" s="72">
        <v>4</v>
      </c>
      <c r="B11" s="73" t="s">
        <v>9</v>
      </c>
      <c r="C11" s="74">
        <f>+C6+C7-C8</f>
        <v>6534997</v>
      </c>
      <c r="E11" s="79"/>
    </row>
    <row r="14" spans="1:5" ht="20.25">
      <c r="A14" s="83" t="s">
        <v>77</v>
      </c>
      <c r="B14" s="83"/>
      <c r="C14" s="64"/>
    </row>
    <row r="15" spans="1:5" ht="20.25">
      <c r="A15" s="82" t="s">
        <v>78</v>
      </c>
      <c r="B15" s="82"/>
      <c r="C15" s="65" t="s">
        <v>75</v>
      </c>
    </row>
  </sheetData>
  <mergeCells count="7">
    <mergeCell ref="A1:C1"/>
    <mergeCell ref="A2:C2"/>
    <mergeCell ref="A15:B15"/>
    <mergeCell ref="A14:B14"/>
    <mergeCell ref="C4:C5"/>
    <mergeCell ref="A4:A5"/>
    <mergeCell ref="B4:B5"/>
  </mergeCells>
  <printOptions horizontalCentered="1"/>
  <pageMargins left="0.39370078740157483" right="0.39370078740157483" top="0.39370078740157483" bottom="0.39370078740157483" header="0.31496062992125984" footer="0.31496062992125984"/>
  <pageSetup paperSize="9" scale="95" orientation="portrait" verticalDpi="300" r:id="rId1"/>
</worksheet>
</file>

<file path=xl/worksheets/sheet2.xml><?xml version="1.0" encoding="utf-8"?>
<worksheet xmlns="http://schemas.openxmlformats.org/spreadsheetml/2006/main" xmlns:r="http://schemas.openxmlformats.org/officeDocument/2006/relationships">
  <dimension ref="A1:J22"/>
  <sheetViews>
    <sheetView view="pageBreakPreview" topLeftCell="A6" zoomScale="60" zoomScaleNormal="70" workbookViewId="0">
      <selection activeCell="E11" sqref="E11"/>
    </sheetView>
  </sheetViews>
  <sheetFormatPr defaultRowHeight="18.75"/>
  <cols>
    <col min="1" max="1" width="6.28515625" style="54" customWidth="1"/>
    <col min="2" max="2" width="13.42578125" style="54" customWidth="1"/>
    <col min="3" max="3" width="53.5703125" style="54" customWidth="1"/>
    <col min="4" max="7" width="19.5703125" style="54" customWidth="1"/>
    <col min="8" max="8" width="34.42578125" style="54" customWidth="1"/>
    <col min="9" max="9" width="24" style="54" customWidth="1"/>
    <col min="10" max="10" width="32.28515625" style="54" customWidth="1"/>
    <col min="11" max="16384" width="9.140625" style="54"/>
  </cols>
  <sheetData>
    <row r="1" spans="1:10" hidden="1"/>
    <row r="2" spans="1:10" ht="42.75" hidden="1" customHeight="1">
      <c r="H2" s="41"/>
      <c r="I2" s="91" t="s">
        <v>72</v>
      </c>
      <c r="J2" s="92"/>
    </row>
    <row r="3" spans="1:10" ht="36" hidden="1" customHeight="1">
      <c r="H3" s="55"/>
      <c r="I3" s="91" t="s">
        <v>73</v>
      </c>
      <c r="J3" s="91"/>
    </row>
    <row r="4" spans="1:10" hidden="1"/>
    <row r="5" spans="1:10" hidden="1"/>
    <row r="6" spans="1:10" ht="52.5" customHeight="1">
      <c r="A6" s="81" t="s">
        <v>87</v>
      </c>
      <c r="B6" s="81"/>
      <c r="C6" s="81"/>
      <c r="D6" s="81"/>
      <c r="E6" s="81"/>
      <c r="F6" s="81"/>
      <c r="G6" s="81"/>
      <c r="H6" s="81"/>
      <c r="I6" s="81"/>
      <c r="J6" s="81"/>
    </row>
    <row r="7" spans="1:10" ht="19.5" thickBot="1">
      <c r="A7" s="56"/>
      <c r="B7" s="56"/>
      <c r="C7" s="56"/>
      <c r="D7" s="56"/>
      <c r="E7" s="56"/>
      <c r="F7" s="56"/>
      <c r="G7" s="56"/>
      <c r="H7" s="56"/>
      <c r="J7" s="22" t="s">
        <v>74</v>
      </c>
    </row>
    <row r="8" spans="1:10" ht="68.25" customHeight="1">
      <c r="A8" s="99" t="s">
        <v>0</v>
      </c>
      <c r="B8" s="101" t="s">
        <v>28</v>
      </c>
      <c r="C8" s="101"/>
      <c r="D8" s="101" t="s">
        <v>29</v>
      </c>
      <c r="E8" s="101"/>
      <c r="F8" s="101"/>
      <c r="G8" s="101"/>
      <c r="H8" s="101" t="s">
        <v>30</v>
      </c>
      <c r="I8" s="101" t="s">
        <v>31</v>
      </c>
      <c r="J8" s="102" t="s">
        <v>32</v>
      </c>
    </row>
    <row r="9" spans="1:10" ht="54.75" customHeight="1" thickBot="1">
      <c r="A9" s="100"/>
      <c r="B9" s="89"/>
      <c r="C9" s="89"/>
      <c r="D9" s="42" t="s">
        <v>33</v>
      </c>
      <c r="E9" s="42" t="s">
        <v>34</v>
      </c>
      <c r="F9" s="42" t="s">
        <v>35</v>
      </c>
      <c r="G9" s="42" t="s">
        <v>36</v>
      </c>
      <c r="H9" s="89"/>
      <c r="I9" s="89"/>
      <c r="J9" s="103"/>
    </row>
    <row r="10" spans="1:10" ht="56.25" customHeight="1">
      <c r="A10" s="11">
        <v>1</v>
      </c>
      <c r="B10" s="93" t="s">
        <v>37</v>
      </c>
      <c r="C10" s="93"/>
      <c r="D10" s="23"/>
      <c r="E10" s="23">
        <v>5004000</v>
      </c>
      <c r="F10" s="23"/>
      <c r="G10" s="23">
        <v>0</v>
      </c>
      <c r="H10" s="24">
        <f>+D10+E10+F10+G10</f>
        <v>5004000</v>
      </c>
      <c r="I10" s="2">
        <f>+H10-SUM(D10:G10)</f>
        <v>0</v>
      </c>
      <c r="J10" s="3"/>
    </row>
    <row r="11" spans="1:10" ht="56.25" customHeight="1">
      <c r="A11" s="12">
        <v>2</v>
      </c>
      <c r="B11" s="94" t="s">
        <v>38</v>
      </c>
      <c r="C11" s="94"/>
      <c r="D11" s="25">
        <f>+D12+D13+D14+D15+D16</f>
        <v>410955</v>
      </c>
      <c r="E11" s="25">
        <f t="shared" ref="E11:G11" si="0">+E12+E13+E14+E15+E16</f>
        <v>0</v>
      </c>
      <c r="F11" s="25">
        <f t="shared" si="0"/>
        <v>0</v>
      </c>
      <c r="G11" s="25">
        <f t="shared" si="0"/>
        <v>0</v>
      </c>
      <c r="H11" s="25">
        <f>+SUM(H12:H16)</f>
        <v>410955</v>
      </c>
      <c r="I11" s="2">
        <f>+H11-SUM(D11:G11)</f>
        <v>0</v>
      </c>
      <c r="J11" s="6"/>
    </row>
    <row r="12" spans="1:10" ht="56.25" customHeight="1">
      <c r="A12" s="13" t="s">
        <v>39</v>
      </c>
      <c r="B12" s="95" t="s">
        <v>40</v>
      </c>
      <c r="C12" s="15" t="s">
        <v>41</v>
      </c>
      <c r="D12" s="24">
        <v>410955</v>
      </c>
      <c r="E12" s="24"/>
      <c r="F12" s="24"/>
      <c r="G12" s="24"/>
      <c r="H12" s="24">
        <f>+D12+E12+F12+G12</f>
        <v>410955</v>
      </c>
      <c r="I12" s="2">
        <f t="shared" ref="I12:I17" si="1">+H12-SUM(D12:G12)</f>
        <v>0</v>
      </c>
      <c r="J12" s="6"/>
    </row>
    <row r="13" spans="1:10" ht="56.25" customHeight="1">
      <c r="A13" s="13" t="s">
        <v>42</v>
      </c>
      <c r="B13" s="96"/>
      <c r="C13" s="15" t="s">
        <v>43</v>
      </c>
      <c r="D13" s="24"/>
      <c r="E13" s="24"/>
      <c r="F13" s="24">
        <v>0</v>
      </c>
      <c r="G13" s="24"/>
      <c r="H13" s="24">
        <f>+D13+E13+F13+G13</f>
        <v>0</v>
      </c>
      <c r="I13" s="2">
        <f t="shared" si="1"/>
        <v>0</v>
      </c>
      <c r="J13" s="6"/>
    </row>
    <row r="14" spans="1:10" ht="56.25" customHeight="1">
      <c r="A14" s="13" t="s">
        <v>44</v>
      </c>
      <c r="B14" s="96"/>
      <c r="C14" s="15" t="s">
        <v>45</v>
      </c>
      <c r="D14" s="24"/>
      <c r="E14" s="24"/>
      <c r="F14" s="24"/>
      <c r="G14" s="24"/>
      <c r="H14" s="24">
        <f t="shared" ref="H14:H16" si="2">+D14+E14+F14+G14</f>
        <v>0</v>
      </c>
      <c r="I14" s="2">
        <f t="shared" si="1"/>
        <v>0</v>
      </c>
      <c r="J14" s="6"/>
    </row>
    <row r="15" spans="1:10" ht="56.25" customHeight="1">
      <c r="A15" s="13" t="s">
        <v>46</v>
      </c>
      <c r="B15" s="96"/>
      <c r="C15" s="15" t="s">
        <v>47</v>
      </c>
      <c r="D15" s="24"/>
      <c r="E15" s="24"/>
      <c r="F15" s="24"/>
      <c r="G15" s="24"/>
      <c r="H15" s="24">
        <f t="shared" si="2"/>
        <v>0</v>
      </c>
      <c r="I15" s="2">
        <f t="shared" si="1"/>
        <v>0</v>
      </c>
      <c r="J15" s="6"/>
    </row>
    <row r="16" spans="1:10" ht="56.25" customHeight="1" thickBot="1">
      <c r="A16" s="14" t="s">
        <v>48</v>
      </c>
      <c r="B16" s="97"/>
      <c r="C16" s="16" t="s">
        <v>49</v>
      </c>
      <c r="D16" s="26"/>
      <c r="E16" s="26"/>
      <c r="F16" s="26"/>
      <c r="G16" s="26"/>
      <c r="H16" s="24">
        <f t="shared" si="2"/>
        <v>0</v>
      </c>
      <c r="I16" s="2">
        <f t="shared" si="1"/>
        <v>0</v>
      </c>
      <c r="J16" s="8"/>
    </row>
    <row r="17" spans="1:10" ht="47.25" customHeight="1" thickBot="1">
      <c r="A17" s="48">
        <v>3</v>
      </c>
      <c r="B17" s="98" t="s">
        <v>50</v>
      </c>
      <c r="C17" s="98"/>
      <c r="D17" s="27">
        <f>+D10+D11</f>
        <v>410955</v>
      </c>
      <c r="E17" s="27">
        <f t="shared" ref="E17:G17" si="3">+E10+E11</f>
        <v>5004000</v>
      </c>
      <c r="F17" s="27">
        <f t="shared" si="3"/>
        <v>0</v>
      </c>
      <c r="G17" s="27">
        <f t="shared" si="3"/>
        <v>0</v>
      </c>
      <c r="H17" s="27">
        <f>+H10+H11</f>
        <v>5414955</v>
      </c>
      <c r="I17" s="46">
        <f t="shared" si="1"/>
        <v>0</v>
      </c>
      <c r="J17" s="9"/>
    </row>
    <row r="22" spans="1:10" s="57" customFormat="1" ht="20.25">
      <c r="C22" s="90" t="s">
        <v>76</v>
      </c>
      <c r="D22" s="90"/>
      <c r="E22" s="51"/>
      <c r="H22" s="57" t="s">
        <v>75</v>
      </c>
    </row>
  </sheetData>
  <mergeCells count="14">
    <mergeCell ref="C22:D22"/>
    <mergeCell ref="I2:J2"/>
    <mergeCell ref="I3:J3"/>
    <mergeCell ref="B10:C10"/>
    <mergeCell ref="B11:C11"/>
    <mergeCell ref="B12:B16"/>
    <mergeCell ref="B17:C17"/>
    <mergeCell ref="A6:J6"/>
    <mergeCell ref="A8:A9"/>
    <mergeCell ref="B8:C9"/>
    <mergeCell ref="D8:G8"/>
    <mergeCell ref="H8:H9"/>
    <mergeCell ref="I8:I9"/>
    <mergeCell ref="J8:J9"/>
  </mergeCells>
  <pageMargins left="0.7" right="0.7" top="0.75" bottom="0.75" header="0.3" footer="0.3"/>
  <pageSetup paperSize="9" scale="54" orientation="landscape" verticalDpi="300" r:id="rId1"/>
</worksheet>
</file>

<file path=xl/worksheets/sheet3.xml><?xml version="1.0" encoding="utf-8"?>
<worksheet xmlns="http://schemas.openxmlformats.org/spreadsheetml/2006/main" xmlns:r="http://schemas.openxmlformats.org/officeDocument/2006/relationships">
  <sheetPr>
    <tabColor rgb="FFFF0000"/>
  </sheetPr>
  <dimension ref="A1:I19"/>
  <sheetViews>
    <sheetView view="pageBreakPreview" zoomScale="60" zoomScaleNormal="70" workbookViewId="0">
      <selection activeCell="A2" sqref="A2:F2"/>
    </sheetView>
  </sheetViews>
  <sheetFormatPr defaultColWidth="57.5703125" defaultRowHeight="32.25" customHeight="1"/>
  <cols>
    <col min="1" max="1" width="9" style="52" customWidth="1"/>
    <col min="2" max="2" width="38.5703125" style="52" customWidth="1"/>
    <col min="3" max="3" width="26.7109375" style="52" customWidth="1"/>
    <col min="4" max="4" width="22.85546875" style="52" customWidth="1"/>
    <col min="5" max="5" width="14.28515625" style="52" customWidth="1"/>
    <col min="6" max="6" width="28.42578125" style="52" bestFit="1" customWidth="1"/>
    <col min="7" max="16384" width="57.5703125" style="52"/>
  </cols>
  <sheetData>
    <row r="1" spans="1:9" ht="39.75" customHeight="1">
      <c r="A1" s="81" t="s">
        <v>119</v>
      </c>
      <c r="B1" s="81"/>
      <c r="C1" s="81"/>
      <c r="D1" s="81"/>
      <c r="E1" s="81"/>
      <c r="F1" s="81"/>
    </row>
    <row r="2" spans="1:9" ht="32.25" customHeight="1">
      <c r="A2" s="81" t="s">
        <v>70</v>
      </c>
      <c r="B2" s="81"/>
      <c r="C2" s="81"/>
      <c r="D2" s="81"/>
      <c r="E2" s="81"/>
      <c r="F2" s="81"/>
    </row>
    <row r="3" spans="1:9" ht="32.25" customHeight="1" thickBot="1">
      <c r="A3" s="91"/>
      <c r="B3" s="91"/>
      <c r="C3" s="91"/>
      <c r="D3" s="91"/>
      <c r="E3" s="91"/>
      <c r="F3" s="91"/>
    </row>
    <row r="4" spans="1:9" ht="32.25" customHeight="1">
      <c r="A4" s="99" t="s">
        <v>0</v>
      </c>
      <c r="B4" s="101" t="s">
        <v>10</v>
      </c>
      <c r="C4" s="101" t="s">
        <v>66</v>
      </c>
      <c r="D4" s="101" t="s">
        <v>11</v>
      </c>
      <c r="E4" s="101"/>
      <c r="F4" s="102"/>
    </row>
    <row r="5" spans="1:9" ht="53.25" customHeight="1" thickBot="1">
      <c r="A5" s="100"/>
      <c r="B5" s="89"/>
      <c r="C5" s="89"/>
      <c r="D5" s="42" t="s">
        <v>12</v>
      </c>
      <c r="E5" s="42" t="s">
        <v>13</v>
      </c>
      <c r="F5" s="47" t="s">
        <v>14</v>
      </c>
    </row>
    <row r="6" spans="1:9" ht="37.5">
      <c r="A6" s="1">
        <v>1</v>
      </c>
      <c r="B6" s="43" t="s">
        <v>69</v>
      </c>
      <c r="C6" s="2">
        <v>7</v>
      </c>
      <c r="D6" s="2" t="s">
        <v>68</v>
      </c>
      <c r="E6" s="2">
        <v>19.600000000000001</v>
      </c>
      <c r="F6" s="18">
        <v>165991000</v>
      </c>
    </row>
    <row r="7" spans="1:9" ht="37.5">
      <c r="A7" s="4">
        <v>2</v>
      </c>
      <c r="B7" s="44" t="s">
        <v>15</v>
      </c>
      <c r="C7" s="5">
        <v>5</v>
      </c>
      <c r="D7" s="5" t="s">
        <v>16</v>
      </c>
      <c r="E7" s="5">
        <v>5</v>
      </c>
      <c r="F7" s="19">
        <v>934869100</v>
      </c>
    </row>
    <row r="8" spans="1:9" ht="56.25">
      <c r="A8" s="4">
        <v>3</v>
      </c>
      <c r="B8" s="44" t="s">
        <v>17</v>
      </c>
      <c r="C8" s="5"/>
      <c r="D8" s="5" t="s">
        <v>16</v>
      </c>
      <c r="E8" s="5"/>
      <c r="F8" s="19"/>
    </row>
    <row r="9" spans="1:9" ht="56.25">
      <c r="A9" s="4">
        <v>4</v>
      </c>
      <c r="B9" s="44" t="s">
        <v>18</v>
      </c>
      <c r="C9" s="5">
        <v>3</v>
      </c>
      <c r="D9" s="5" t="s">
        <v>16</v>
      </c>
      <c r="E9" s="5">
        <v>3</v>
      </c>
      <c r="F9" s="19">
        <v>23872400</v>
      </c>
      <c r="G9" s="63"/>
      <c r="I9" s="63"/>
    </row>
    <row r="10" spans="1:9" ht="56.25">
      <c r="A10" s="4">
        <v>5</v>
      </c>
      <c r="B10" s="44" t="s">
        <v>19</v>
      </c>
      <c r="C10" s="5"/>
      <c r="D10" s="5" t="s">
        <v>16</v>
      </c>
      <c r="E10" s="5"/>
      <c r="F10" s="19"/>
    </row>
    <row r="11" spans="1:9" ht="37.5">
      <c r="A11" s="4">
        <v>6</v>
      </c>
      <c r="B11" s="44" t="s">
        <v>20</v>
      </c>
      <c r="C11" s="5"/>
      <c r="D11" s="5" t="s">
        <v>68</v>
      </c>
      <c r="E11" s="5"/>
      <c r="F11" s="19"/>
    </row>
    <row r="12" spans="1:9" ht="18.75">
      <c r="A12" s="4">
        <v>7</v>
      </c>
      <c r="B12" s="44" t="s">
        <v>21</v>
      </c>
      <c r="C12" s="5"/>
      <c r="D12" s="5" t="s">
        <v>22</v>
      </c>
      <c r="E12" s="5"/>
      <c r="F12" s="19"/>
    </row>
    <row r="13" spans="1:9" ht="37.5">
      <c r="A13" s="4">
        <v>8</v>
      </c>
      <c r="B13" s="44" t="s">
        <v>23</v>
      </c>
      <c r="C13" s="5"/>
      <c r="D13" s="5" t="s">
        <v>24</v>
      </c>
      <c r="E13" s="5"/>
      <c r="F13" s="19"/>
    </row>
    <row r="14" spans="1:9" ht="19.5" thickBot="1">
      <c r="A14" s="7">
        <v>9</v>
      </c>
      <c r="B14" s="10" t="s">
        <v>25</v>
      </c>
      <c r="C14" s="45"/>
      <c r="D14" s="45" t="s">
        <v>16</v>
      </c>
      <c r="E14" s="45"/>
      <c r="F14" s="20"/>
    </row>
    <row r="15" spans="1:9" ht="32.25" customHeight="1" thickBot="1">
      <c r="A15" s="105" t="s">
        <v>26</v>
      </c>
      <c r="B15" s="98"/>
      <c r="C15" s="46">
        <f>+SUM(C6:C14)</f>
        <v>15</v>
      </c>
      <c r="D15" s="46" t="s">
        <v>27</v>
      </c>
      <c r="E15" s="46" t="s">
        <v>27</v>
      </c>
      <c r="F15" s="21">
        <f>+SUM(F6:F14)</f>
        <v>1124732500</v>
      </c>
    </row>
    <row r="19" spans="2:6" s="58" customFormat="1" ht="51.75" customHeight="1">
      <c r="B19" s="90" t="s">
        <v>76</v>
      </c>
      <c r="C19" s="90"/>
      <c r="E19" s="104" t="s">
        <v>75</v>
      </c>
      <c r="F19" s="104"/>
    </row>
  </sheetData>
  <mergeCells count="10">
    <mergeCell ref="B19:C19"/>
    <mergeCell ref="E19:F19"/>
    <mergeCell ref="A1:F1"/>
    <mergeCell ref="A2:F2"/>
    <mergeCell ref="A3:F3"/>
    <mergeCell ref="D4:F4"/>
    <mergeCell ref="A15:B15"/>
    <mergeCell ref="A4:A5"/>
    <mergeCell ref="B4:B5"/>
    <mergeCell ref="C4:C5"/>
  </mergeCells>
  <printOptions horizontalCentered="1"/>
  <pageMargins left="0.39370078740157483" right="0.39370078740157483" top="0.59055118110236227" bottom="0.39370078740157483" header="0.31496062992125984" footer="0.31496062992125984"/>
  <pageSetup paperSize="9" scale="62" orientation="portrait" verticalDpi="300" r:id="rId1"/>
</worksheet>
</file>

<file path=xl/worksheets/sheet4.xml><?xml version="1.0" encoding="utf-8"?>
<worksheet xmlns="http://schemas.openxmlformats.org/spreadsheetml/2006/main" xmlns:r="http://schemas.openxmlformats.org/officeDocument/2006/relationships">
  <sheetPr>
    <tabColor rgb="FFFF0000"/>
  </sheetPr>
  <dimension ref="A1:R29"/>
  <sheetViews>
    <sheetView tabSelected="1" view="pageBreakPreview" topLeftCell="A4" zoomScale="60" zoomScaleNormal="60" workbookViewId="0">
      <pane xSplit="6" ySplit="4" topLeftCell="G17" activePane="bottomRight" state="frozen"/>
      <selection activeCell="A4" sqref="A4"/>
      <selection pane="topRight" activeCell="G4" sqref="G4"/>
      <selection pane="bottomLeft" activeCell="A8" sqref="A8"/>
      <selection pane="bottomRight" activeCell="A5" sqref="A5"/>
    </sheetView>
  </sheetViews>
  <sheetFormatPr defaultRowHeight="18.75"/>
  <cols>
    <col min="1" max="1" width="9.140625" style="29"/>
    <col min="2" max="2" width="19.42578125" style="30" hidden="1" customWidth="1"/>
    <col min="3" max="3" width="14.7109375" style="29" customWidth="1"/>
    <col min="4" max="4" width="11.85546875" style="29" customWidth="1"/>
    <col min="5" max="6" width="11.5703125" style="29" hidden="1" customWidth="1"/>
    <col min="7" max="7" width="74.85546875" style="31" customWidth="1"/>
    <col min="8" max="8" width="43" style="30" customWidth="1"/>
    <col min="9" max="9" width="21.7109375" style="32" customWidth="1"/>
    <col min="10" max="10" width="19" style="32" customWidth="1"/>
    <col min="11" max="11" width="20.28515625" style="32" customWidth="1"/>
    <col min="12" max="12" width="17.5703125" style="32" customWidth="1"/>
    <col min="13" max="13" width="21.42578125" style="32" customWidth="1"/>
    <col min="14" max="14" width="15.140625" style="29" bestFit="1" customWidth="1"/>
    <col min="15" max="15" width="52.5703125" style="29" customWidth="1"/>
    <col min="16" max="16" width="15.140625" style="29" bestFit="1" customWidth="1"/>
    <col min="17" max="17" width="9.140625" style="29"/>
    <col min="18" max="18" width="15.140625" style="29" bestFit="1" customWidth="1"/>
    <col min="19" max="19" width="19.140625" style="29" bestFit="1" customWidth="1"/>
    <col min="20" max="16384" width="9.140625" style="29"/>
  </cols>
  <sheetData>
    <row r="1" spans="1:18" ht="39.75" hidden="1" customHeight="1">
      <c r="K1" s="107" t="s">
        <v>72</v>
      </c>
      <c r="L1" s="107"/>
      <c r="M1" s="107"/>
    </row>
    <row r="2" spans="1:18" ht="28.5" hidden="1" customHeight="1">
      <c r="K2" s="107" t="s">
        <v>73</v>
      </c>
      <c r="L2" s="107"/>
      <c r="M2" s="107"/>
    </row>
    <row r="3" spans="1:18" hidden="1"/>
    <row r="4" spans="1:18" ht="66.75" customHeight="1">
      <c r="A4" s="109" t="s">
        <v>118</v>
      </c>
      <c r="B4" s="109"/>
      <c r="C4" s="109"/>
      <c r="D4" s="109"/>
      <c r="E4" s="109"/>
      <c r="F4" s="109"/>
      <c r="G4" s="109"/>
      <c r="H4" s="109"/>
      <c r="I4" s="109"/>
      <c r="J4" s="109"/>
      <c r="K4" s="109"/>
      <c r="L4" s="109"/>
      <c r="M4" s="109"/>
    </row>
    <row r="5" spans="1:18" ht="19.5" thickBot="1">
      <c r="A5" s="33"/>
      <c r="B5" s="34"/>
      <c r="C5" s="33"/>
      <c r="D5" s="33"/>
      <c r="E5" s="33"/>
      <c r="F5" s="33"/>
      <c r="G5" s="33"/>
      <c r="H5" s="34"/>
      <c r="I5" s="33"/>
      <c r="J5" s="33"/>
      <c r="K5" s="33"/>
      <c r="L5" s="108" t="s">
        <v>74</v>
      </c>
      <c r="M5" s="108"/>
    </row>
    <row r="6" spans="1:18" ht="39" customHeight="1">
      <c r="A6" s="112" t="s">
        <v>0</v>
      </c>
      <c r="B6" s="114" t="s">
        <v>51</v>
      </c>
      <c r="C6" s="116" t="s">
        <v>52</v>
      </c>
      <c r="D6" s="116" t="s">
        <v>53</v>
      </c>
      <c r="E6" s="116"/>
      <c r="F6" s="116"/>
      <c r="G6" s="116" t="s">
        <v>54</v>
      </c>
      <c r="H6" s="116" t="s">
        <v>55</v>
      </c>
      <c r="I6" s="116"/>
      <c r="J6" s="116"/>
      <c r="K6" s="116"/>
      <c r="L6" s="116"/>
      <c r="M6" s="118"/>
    </row>
    <row r="7" spans="1:18" ht="135.75" customHeight="1" thickBot="1">
      <c r="A7" s="113"/>
      <c r="B7" s="115"/>
      <c r="C7" s="117"/>
      <c r="D7" s="50" t="s">
        <v>56</v>
      </c>
      <c r="E7" s="50" t="s">
        <v>57</v>
      </c>
      <c r="F7" s="50" t="s">
        <v>58</v>
      </c>
      <c r="G7" s="117"/>
      <c r="H7" s="49" t="s">
        <v>59</v>
      </c>
      <c r="I7" s="50" t="s">
        <v>60</v>
      </c>
      <c r="J7" s="50" t="s">
        <v>61</v>
      </c>
      <c r="K7" s="50" t="s">
        <v>62</v>
      </c>
      <c r="L7" s="50" t="s">
        <v>63</v>
      </c>
      <c r="M7" s="35" t="s">
        <v>64</v>
      </c>
    </row>
    <row r="8" spans="1:18">
      <c r="A8" s="36">
        <v>1</v>
      </c>
      <c r="B8" s="75" t="s">
        <v>79</v>
      </c>
      <c r="C8" s="59">
        <v>4290</v>
      </c>
      <c r="D8" s="38">
        <f>+C8</f>
        <v>4290</v>
      </c>
      <c r="E8" s="77"/>
      <c r="F8" s="77"/>
      <c r="G8" s="80" t="s">
        <v>94</v>
      </c>
      <c r="H8" s="37" t="s">
        <v>104</v>
      </c>
      <c r="I8" s="39">
        <v>1360000</v>
      </c>
      <c r="J8" s="39">
        <v>1360000</v>
      </c>
      <c r="K8" s="39">
        <v>1360000</v>
      </c>
      <c r="L8" s="39">
        <v>27733</v>
      </c>
      <c r="M8" s="40">
        <f>+K8-L8</f>
        <v>1332267</v>
      </c>
      <c r="O8" s="78">
        <f>+I8*0.03</f>
        <v>40800</v>
      </c>
    </row>
    <row r="9" spans="1:18" ht="45">
      <c r="A9" s="36">
        <f t="shared" ref="A9:A22" si="0">1+A8</f>
        <v>2</v>
      </c>
      <c r="B9" s="75" t="s">
        <v>80</v>
      </c>
      <c r="C9" s="59">
        <v>4241</v>
      </c>
      <c r="D9" s="38">
        <f t="shared" ref="D9:D14" si="1">+C9</f>
        <v>4241</v>
      </c>
      <c r="E9" s="77"/>
      <c r="F9" s="77"/>
      <c r="G9" s="80" t="s">
        <v>102</v>
      </c>
      <c r="H9" s="37" t="s">
        <v>105</v>
      </c>
      <c r="I9" s="39">
        <v>1360000</v>
      </c>
      <c r="J9" s="39">
        <v>1360000</v>
      </c>
      <c r="K9" s="39">
        <v>1360000</v>
      </c>
      <c r="L9" s="39">
        <v>23713</v>
      </c>
      <c r="M9" s="40">
        <f t="shared" ref="M9:M22" si="2">+K9-L9</f>
        <v>1336287</v>
      </c>
      <c r="N9" s="78">
        <f>+K9+J10+J11+J15+J18+J22+J17</f>
        <v>9520000</v>
      </c>
      <c r="O9" s="78">
        <f t="shared" ref="O9:O22" si="3">+I9*0.03</f>
        <v>40800</v>
      </c>
      <c r="Q9" s="78"/>
    </row>
    <row r="10" spans="1:18" ht="30">
      <c r="A10" s="36">
        <f t="shared" si="0"/>
        <v>3</v>
      </c>
      <c r="B10" s="75" t="s">
        <v>81</v>
      </c>
      <c r="C10" s="59">
        <v>4206</v>
      </c>
      <c r="D10" s="38">
        <f t="shared" si="1"/>
        <v>4206</v>
      </c>
      <c r="E10" s="77"/>
      <c r="F10" s="77"/>
      <c r="G10" s="80" t="s">
        <v>88</v>
      </c>
      <c r="H10" s="37" t="s">
        <v>106</v>
      </c>
      <c r="I10" s="39">
        <v>1360000</v>
      </c>
      <c r="J10" s="39">
        <v>1360000</v>
      </c>
      <c r="K10" s="39">
        <v>1360000</v>
      </c>
      <c r="L10" s="39">
        <v>23713</v>
      </c>
      <c r="M10" s="40">
        <f t="shared" si="2"/>
        <v>1336287</v>
      </c>
      <c r="N10" s="29">
        <f>3000+2100+3500+2000+4000+3000+2000</f>
        <v>19600</v>
      </c>
      <c r="O10" s="78">
        <f t="shared" si="3"/>
        <v>40800</v>
      </c>
    </row>
    <row r="11" spans="1:18" ht="30">
      <c r="A11" s="36">
        <f t="shared" si="0"/>
        <v>4</v>
      </c>
      <c r="B11" s="75" t="s">
        <v>82</v>
      </c>
      <c r="C11" s="59">
        <v>3938</v>
      </c>
      <c r="D11" s="38">
        <f t="shared" si="1"/>
        <v>3938</v>
      </c>
      <c r="E11" s="77"/>
      <c r="F11" s="77"/>
      <c r="G11" s="80" t="s">
        <v>89</v>
      </c>
      <c r="H11" s="37" t="s">
        <v>107</v>
      </c>
      <c r="I11" s="39">
        <v>1360000</v>
      </c>
      <c r="J11" s="39">
        <v>1360000</v>
      </c>
      <c r="K11" s="39">
        <v>1360000</v>
      </c>
      <c r="L11" s="39">
        <v>23713</v>
      </c>
      <c r="M11" s="40">
        <f t="shared" si="2"/>
        <v>1336287</v>
      </c>
      <c r="O11" s="78">
        <f t="shared" si="3"/>
        <v>40800</v>
      </c>
    </row>
    <row r="12" spans="1:18" ht="180">
      <c r="A12" s="36">
        <f t="shared" si="0"/>
        <v>5</v>
      </c>
      <c r="B12" s="75" t="s">
        <v>83</v>
      </c>
      <c r="C12" s="59">
        <v>3885</v>
      </c>
      <c r="D12" s="38">
        <f t="shared" si="1"/>
        <v>3885</v>
      </c>
      <c r="E12" s="77"/>
      <c r="F12" s="77"/>
      <c r="G12" s="80" t="s">
        <v>95</v>
      </c>
      <c r="H12" s="37" t="s">
        <v>108</v>
      </c>
      <c r="I12" s="39">
        <v>1350000</v>
      </c>
      <c r="J12" s="39">
        <v>1350000</v>
      </c>
      <c r="K12" s="39">
        <v>1350000</v>
      </c>
      <c r="L12" s="39">
        <v>28780.862000000001</v>
      </c>
      <c r="M12" s="40">
        <f t="shared" si="2"/>
        <v>1321219.138</v>
      </c>
      <c r="N12" s="29">
        <f>7*1360000</f>
        <v>9520000</v>
      </c>
      <c r="O12" s="78">
        <f t="shared" si="3"/>
        <v>40500</v>
      </c>
    </row>
    <row r="13" spans="1:18" ht="45">
      <c r="A13" s="36">
        <f t="shared" si="0"/>
        <v>6</v>
      </c>
      <c r="B13" s="75" t="s">
        <v>84</v>
      </c>
      <c r="C13" s="59">
        <v>3450</v>
      </c>
      <c r="D13" s="38">
        <f t="shared" si="1"/>
        <v>3450</v>
      </c>
      <c r="E13" s="77"/>
      <c r="F13" s="77"/>
      <c r="G13" s="80" t="s">
        <v>96</v>
      </c>
      <c r="H13" s="37" t="s">
        <v>109</v>
      </c>
      <c r="I13" s="39">
        <v>1360000</v>
      </c>
      <c r="J13" s="39">
        <v>1360000</v>
      </c>
      <c r="K13" s="39">
        <v>1360000</v>
      </c>
      <c r="L13" s="39">
        <v>5247.8469999999998</v>
      </c>
      <c r="M13" s="40">
        <f t="shared" si="2"/>
        <v>1354752.1529999999</v>
      </c>
      <c r="O13" s="78">
        <f t="shared" si="3"/>
        <v>40800</v>
      </c>
      <c r="R13" s="78"/>
    </row>
    <row r="14" spans="1:18">
      <c r="A14" s="36">
        <f t="shared" si="0"/>
        <v>7</v>
      </c>
      <c r="B14" s="75" t="s">
        <v>85</v>
      </c>
      <c r="C14" s="76">
        <v>3441</v>
      </c>
      <c r="D14" s="77">
        <f t="shared" si="1"/>
        <v>3441</v>
      </c>
      <c r="E14" s="77"/>
      <c r="F14" s="77"/>
      <c r="G14" s="80" t="s">
        <v>97</v>
      </c>
      <c r="H14" s="37" t="s">
        <v>117</v>
      </c>
      <c r="I14" s="39">
        <v>982200</v>
      </c>
      <c r="J14" s="39">
        <v>982200</v>
      </c>
      <c r="K14" s="39">
        <v>982200</v>
      </c>
      <c r="L14" s="39">
        <v>846600</v>
      </c>
      <c r="M14" s="40">
        <f t="shared" si="2"/>
        <v>135600</v>
      </c>
      <c r="N14" s="78">
        <f>+L9+L10+L11+L15+L17+L18+L22</f>
        <v>165991</v>
      </c>
      <c r="O14" s="78">
        <f t="shared" si="3"/>
        <v>29466</v>
      </c>
    </row>
    <row r="15" spans="1:18" ht="30">
      <c r="A15" s="36">
        <f t="shared" si="0"/>
        <v>8</v>
      </c>
      <c r="B15" s="75" t="s">
        <v>79</v>
      </c>
      <c r="C15" s="59">
        <v>3265</v>
      </c>
      <c r="D15" s="38">
        <f>+C15</f>
        <v>3265</v>
      </c>
      <c r="E15" s="77"/>
      <c r="F15" s="77"/>
      <c r="G15" s="80" t="s">
        <v>90</v>
      </c>
      <c r="H15" s="37" t="s">
        <v>103</v>
      </c>
      <c r="I15" s="39">
        <v>1360000</v>
      </c>
      <c r="J15" s="39">
        <v>1360000</v>
      </c>
      <c r="K15" s="39">
        <v>1360000</v>
      </c>
      <c r="L15" s="39">
        <v>23713</v>
      </c>
      <c r="M15" s="40">
        <f t="shared" si="2"/>
        <v>1336287</v>
      </c>
      <c r="N15" s="78">
        <f>+L8+L12+L13+L14+L19</f>
        <v>934869.10900000005</v>
      </c>
      <c r="O15" s="78">
        <f t="shared" si="3"/>
        <v>40800</v>
      </c>
    </row>
    <row r="16" spans="1:18">
      <c r="A16" s="36">
        <f t="shared" si="0"/>
        <v>9</v>
      </c>
      <c r="B16" s="75" t="s">
        <v>80</v>
      </c>
      <c r="C16" s="59">
        <v>2946</v>
      </c>
      <c r="D16" s="38">
        <f t="shared" ref="D16:D21" si="4">+C16</f>
        <v>2946</v>
      </c>
      <c r="E16" s="77"/>
      <c r="F16" s="77"/>
      <c r="G16" s="80" t="s">
        <v>98</v>
      </c>
      <c r="H16" s="37" t="s">
        <v>110</v>
      </c>
      <c r="I16" s="39">
        <v>1360000</v>
      </c>
      <c r="J16" s="39">
        <v>1360000</v>
      </c>
      <c r="K16" s="39">
        <v>1360000</v>
      </c>
      <c r="L16" s="39">
        <v>9282.4</v>
      </c>
      <c r="M16" s="40">
        <f t="shared" si="2"/>
        <v>1350717.6</v>
      </c>
      <c r="N16" s="78">
        <f>+L16+L20+L21</f>
        <v>23872.401999999998</v>
      </c>
      <c r="O16" s="78">
        <f t="shared" si="3"/>
        <v>40800</v>
      </c>
    </row>
    <row r="17" spans="1:15" ht="30">
      <c r="A17" s="36">
        <f t="shared" si="0"/>
        <v>10</v>
      </c>
      <c r="B17" s="75" t="s">
        <v>81</v>
      </c>
      <c r="C17" s="59">
        <v>2809</v>
      </c>
      <c r="D17" s="38">
        <f t="shared" si="4"/>
        <v>2809</v>
      </c>
      <c r="E17" s="77"/>
      <c r="F17" s="77"/>
      <c r="G17" s="80" t="s">
        <v>91</v>
      </c>
      <c r="H17" s="37" t="s">
        <v>111</v>
      </c>
      <c r="I17" s="39">
        <v>1360000</v>
      </c>
      <c r="J17" s="39">
        <v>1360000</v>
      </c>
      <c r="K17" s="39">
        <v>1360000</v>
      </c>
      <c r="L17" s="39">
        <v>23713</v>
      </c>
      <c r="M17" s="40">
        <f t="shared" si="2"/>
        <v>1336287</v>
      </c>
      <c r="O17" s="78">
        <f t="shared" si="3"/>
        <v>40800</v>
      </c>
    </row>
    <row r="18" spans="1:15" ht="45">
      <c r="A18" s="36">
        <f t="shared" si="0"/>
        <v>11</v>
      </c>
      <c r="B18" s="75" t="s">
        <v>82</v>
      </c>
      <c r="C18" s="59">
        <v>2781</v>
      </c>
      <c r="D18" s="38">
        <f t="shared" si="4"/>
        <v>2781</v>
      </c>
      <c r="E18" s="77"/>
      <c r="F18" s="77"/>
      <c r="G18" s="80" t="s">
        <v>92</v>
      </c>
      <c r="H18" s="37" t="s">
        <v>112</v>
      </c>
      <c r="I18" s="39">
        <v>1360000</v>
      </c>
      <c r="J18" s="39">
        <v>1360000</v>
      </c>
      <c r="K18" s="39">
        <v>1360000</v>
      </c>
      <c r="L18" s="39">
        <v>23713</v>
      </c>
      <c r="M18" s="40">
        <f t="shared" si="2"/>
        <v>1336287</v>
      </c>
      <c r="O18" s="78">
        <f t="shared" si="3"/>
        <v>40800</v>
      </c>
    </row>
    <row r="19" spans="1:15">
      <c r="A19" s="36">
        <f t="shared" si="0"/>
        <v>12</v>
      </c>
      <c r="B19" s="75" t="s">
        <v>83</v>
      </c>
      <c r="C19" s="59">
        <v>2363</v>
      </c>
      <c r="D19" s="38">
        <f t="shared" si="4"/>
        <v>2363</v>
      </c>
      <c r="E19" s="77"/>
      <c r="F19" s="77"/>
      <c r="G19" s="80" t="s">
        <v>99</v>
      </c>
      <c r="H19" s="37" t="s">
        <v>113</v>
      </c>
      <c r="I19" s="39">
        <v>1300000</v>
      </c>
      <c r="J19" s="39">
        <v>1300000</v>
      </c>
      <c r="K19" s="39">
        <v>1300000</v>
      </c>
      <c r="L19" s="39">
        <v>26507.4</v>
      </c>
      <c r="M19" s="40">
        <f t="shared" si="2"/>
        <v>1273492.6000000001</v>
      </c>
      <c r="O19" s="78">
        <f t="shared" si="3"/>
        <v>39000</v>
      </c>
    </row>
    <row r="20" spans="1:15" ht="60">
      <c r="A20" s="36">
        <f t="shared" si="0"/>
        <v>13</v>
      </c>
      <c r="B20" s="75" t="s">
        <v>84</v>
      </c>
      <c r="C20" s="59">
        <v>2305</v>
      </c>
      <c r="D20" s="38">
        <f t="shared" si="4"/>
        <v>2305</v>
      </c>
      <c r="E20" s="77"/>
      <c r="F20" s="77"/>
      <c r="G20" s="80" t="s">
        <v>100</v>
      </c>
      <c r="H20" s="37" t="s">
        <v>114</v>
      </c>
      <c r="I20" s="39">
        <v>1360000</v>
      </c>
      <c r="J20" s="39">
        <v>1360000</v>
      </c>
      <c r="K20" s="39">
        <v>1360000</v>
      </c>
      <c r="L20" s="39">
        <v>9129.5499999999993</v>
      </c>
      <c r="M20" s="40">
        <f t="shared" si="2"/>
        <v>1350870.45</v>
      </c>
      <c r="O20" s="78">
        <f t="shared" si="3"/>
        <v>40800</v>
      </c>
    </row>
    <row r="21" spans="1:15" s="60" customFormat="1" ht="30">
      <c r="A21" s="36">
        <f t="shared" si="0"/>
        <v>14</v>
      </c>
      <c r="B21" s="75" t="s">
        <v>85</v>
      </c>
      <c r="C21" s="76">
        <v>2156</v>
      </c>
      <c r="D21" s="77">
        <f t="shared" si="4"/>
        <v>2156</v>
      </c>
      <c r="E21" s="77"/>
      <c r="F21" s="77"/>
      <c r="G21" s="80" t="s">
        <v>101</v>
      </c>
      <c r="H21" s="37" t="s">
        <v>115</v>
      </c>
      <c r="I21" s="39">
        <v>1360000</v>
      </c>
      <c r="J21" s="39">
        <v>1360000</v>
      </c>
      <c r="K21" s="39">
        <v>1360000</v>
      </c>
      <c r="L21" s="39">
        <v>5460.4520000000002</v>
      </c>
      <c r="M21" s="40">
        <f t="shared" si="2"/>
        <v>1354539.548</v>
      </c>
      <c r="O21" s="78">
        <f t="shared" si="3"/>
        <v>40800</v>
      </c>
    </row>
    <row r="22" spans="1:15" ht="19.5" thickBot="1">
      <c r="A22" s="36">
        <f t="shared" si="0"/>
        <v>15</v>
      </c>
      <c r="B22" s="75" t="s">
        <v>84</v>
      </c>
      <c r="C22" s="59">
        <v>2029</v>
      </c>
      <c r="D22" s="38">
        <f t="shared" ref="D22" si="5">+C22</f>
        <v>2029</v>
      </c>
      <c r="E22" s="77"/>
      <c r="F22" s="77"/>
      <c r="G22" s="80" t="s">
        <v>93</v>
      </c>
      <c r="H22" s="37" t="s">
        <v>116</v>
      </c>
      <c r="I22" s="39">
        <v>1360000</v>
      </c>
      <c r="J22" s="39">
        <v>1360000</v>
      </c>
      <c r="K22" s="39">
        <v>1360000</v>
      </c>
      <c r="L22" s="39">
        <v>23713</v>
      </c>
      <c r="M22" s="40">
        <f t="shared" si="2"/>
        <v>1336287</v>
      </c>
      <c r="O22" s="78">
        <f t="shared" si="3"/>
        <v>40800</v>
      </c>
    </row>
    <row r="23" spans="1:15" ht="19.5" thickBot="1">
      <c r="A23" s="110" t="s">
        <v>65</v>
      </c>
      <c r="B23" s="111"/>
      <c r="C23" s="111"/>
      <c r="D23" s="111"/>
      <c r="E23" s="111"/>
      <c r="F23" s="111"/>
      <c r="G23" s="111"/>
      <c r="H23" s="111"/>
      <c r="I23" s="28">
        <f>+SUM(I8:I22)</f>
        <v>19952200</v>
      </c>
      <c r="J23" s="28">
        <f t="shared" ref="J23:M23" si="6">+SUM(J8:J22)</f>
        <v>19952200</v>
      </c>
      <c r="K23" s="28">
        <f t="shared" si="6"/>
        <v>19952200</v>
      </c>
      <c r="L23" s="28">
        <f t="shared" si="6"/>
        <v>1124732.5110000002</v>
      </c>
      <c r="M23" s="28">
        <f t="shared" si="6"/>
        <v>18827467.489</v>
      </c>
    </row>
    <row r="26" spans="1:15" ht="20.25">
      <c r="C26" s="119" t="s">
        <v>76</v>
      </c>
      <c r="D26" s="119"/>
      <c r="E26" s="119"/>
      <c r="F26" s="119"/>
      <c r="G26" s="119"/>
      <c r="H26" s="61"/>
      <c r="I26" s="106" t="s">
        <v>75</v>
      </c>
      <c r="J26" s="106"/>
      <c r="K26" s="106"/>
    </row>
    <row r="29" spans="1:15" ht="20.25">
      <c r="A29" s="60"/>
      <c r="B29" s="61"/>
      <c r="L29" s="62"/>
      <c r="M29" s="62"/>
    </row>
  </sheetData>
  <autoFilter ref="A7:M23"/>
  <mergeCells count="13">
    <mergeCell ref="I26:K26"/>
    <mergeCell ref="K1:M1"/>
    <mergeCell ref="K2:M2"/>
    <mergeCell ref="L5:M5"/>
    <mergeCell ref="A4:M4"/>
    <mergeCell ref="A23:H23"/>
    <mergeCell ref="A6:A7"/>
    <mergeCell ref="B6:B7"/>
    <mergeCell ref="C6:C7"/>
    <mergeCell ref="D6:F6"/>
    <mergeCell ref="G6:G7"/>
    <mergeCell ref="H6:M6"/>
    <mergeCell ref="C26:G26"/>
  </mergeCells>
  <printOptions horizontalCentered="1"/>
  <pageMargins left="0" right="0" top="0.39370078740157483" bottom="0.39370078740157483" header="0" footer="0"/>
  <pageSetup paperSize="9" scale="55" fitToWidth="2" fitToHeight="2" orientation="landscape" verticalDpi="30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16-илова 1-жадвал</vt:lpstr>
      <vt:lpstr>16.1-илова</vt:lpstr>
      <vt:lpstr>16-илова 2-жадвал</vt:lpstr>
      <vt:lpstr>16.2-илова</vt:lpstr>
      <vt:lpstr>Лист1</vt:lpstr>
      <vt:lpstr>'16.2-илова'!Заголовки_для_печати</vt:lpstr>
      <vt:lpstr>'16.2-илова'!Область_печати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user</cp:lastModifiedBy>
  <cp:lastPrinted>2024-07-04T15:23:21Z</cp:lastPrinted>
  <dcterms:created xsi:type="dcterms:W3CDTF">2022-01-19T11:06:14Z</dcterms:created>
  <dcterms:modified xsi:type="dcterms:W3CDTF">2024-07-04T15:39:09Z</dcterms:modified>
</cp:coreProperties>
</file>